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yukar\OneDrive\ドキュメント\奥の細道\金融数学\IRR\"/>
    </mc:Choice>
  </mc:AlternateContent>
  <xr:revisionPtr revIDLastSave="0" documentId="13_ncr:1_{1037E0DB-DD0C-4B6C-9ADE-D05391A5CD1A}" xr6:coauthVersionLast="45" xr6:coauthVersionMax="45" xr10:uidLastSave="{00000000-0000-0000-0000-000000000000}"/>
  <bookViews>
    <workbookView xWindow="2220" yWindow="60" windowWidth="19740" windowHeight="13308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C14" i="1" l="1"/>
  <c r="E17" i="1"/>
  <c r="E14" i="1"/>
  <c r="E16" i="1"/>
  <c r="C13" i="1"/>
  <c r="E6" i="1"/>
  <c r="E9" i="1"/>
  <c r="E8" i="1"/>
  <c r="E4" i="1"/>
  <c r="E3" i="1"/>
  <c r="C4" i="1"/>
  <c r="E7" i="1" l="1"/>
  <c r="C2" i="1"/>
  <c r="C5" i="1"/>
  <c r="C6" i="1"/>
  <c r="C7" i="1"/>
  <c r="C8" i="1"/>
  <c r="C9" i="1"/>
  <c r="C3" i="1"/>
  <c r="C10" i="1"/>
  <c r="D10" i="1"/>
  <c r="E10" i="1" s="1"/>
  <c r="D4" i="1"/>
  <c r="D5" i="1"/>
  <c r="E5" i="1" s="1"/>
  <c r="D6" i="1"/>
  <c r="D7" i="1"/>
  <c r="D8" i="1"/>
  <c r="D9" i="1"/>
  <c r="D3" i="1"/>
  <c r="E11" i="1" l="1"/>
  <c r="F11" i="1" s="1"/>
</calcChain>
</file>

<file path=xl/sharedStrings.xml><?xml version="1.0" encoding="utf-8"?>
<sst xmlns="http://schemas.openxmlformats.org/spreadsheetml/2006/main" count="7" uniqueCount="7">
  <si>
    <t>日数</t>
    <rPh sb="0" eb="2">
      <t>ニッスウ</t>
    </rPh>
    <phoneticPr fontId="1"/>
  </si>
  <si>
    <t>2021/5/13 PV</t>
    <phoneticPr fontId="1"/>
  </si>
  <si>
    <t>2020/12/16 PV</t>
    <phoneticPr fontId="1"/>
  </si>
  <si>
    <t>別解</t>
    <rPh sb="0" eb="2">
      <t>ベッカイ</t>
    </rPh>
    <phoneticPr fontId="1"/>
  </si>
  <si>
    <t>R^(-1)=</t>
    <phoneticPr fontId="1"/>
  </si>
  <si>
    <t>100*R^(-7)=</t>
    <phoneticPr fontId="1"/>
  </si>
  <si>
    <t>(0.635/R)*(1-R^(-7))/(1-R^(-1))=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</si>
</sst>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0000_ "/>
  </numFmts>
  <fonts count="6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rgb="FFFF0000"/>
      <name val="Yu Gothic"/>
      <family val="2"/>
      <scheme val="minor"/>
    </font>
    <font>
      <sz val="11"/>
      <color rgb="FF0070C0"/>
      <name val="Yu Gothic"/>
      <family val="2"/>
      <scheme val="minor"/>
    </font>
    <font>
      <b/>
      <sz val="11"/>
      <color theme="1"/>
      <name val="Yu Gothic"/>
      <family val="3"/>
      <charset val="128"/>
      <scheme val="minor"/>
    </font>
    <font>
      <b/>
      <sz val="11"/>
      <color rgb="FFFF0000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/>
    <xf numFmtId="0" fontId="2" fillId="0" borderId="0" xfId="0" applyFont="1"/>
    <xf numFmtId="14" fontId="3" fillId="0" borderId="0" xfId="0" applyNumberFormat="1" applyFont="1"/>
    <xf numFmtId="14" fontId="2" fillId="0" borderId="0" xfId="0" applyNumberFormat="1" applyFont="1"/>
    <xf numFmtId="176" fontId="4" fillId="0" borderId="0" xfId="0" applyNumberFormat="1" applyFont="1"/>
    <xf numFmtId="176" fontId="0" fillId="0" borderId="0" xfId="0" applyNumberFormat="1"/>
    <xf numFmtId="176" fontId="5" fillId="0" borderId="0" xfId="0" applyNumberFormat="1" applyFont="1"/>
    <xf numFmtId="176" fontId="2" fillId="0" borderId="0" xfId="0" applyNumberFormat="1" applyFo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キャッシュフロー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2.1413276231263368E-2"/>
                  <c:y val="8.3428138035646429E-2"/>
                </c:manualLayout>
              </c:layout>
              <c:tx>
                <c:rich>
                  <a:bodyPr/>
                  <a:lstStyle/>
                  <a:p>
                    <a:fld id="{21E839C0-9EFA-45A6-8C6E-55D816364820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22F7-4359-AA99-4A2CD2D70E52}"/>
                </c:ext>
              </c:extLst>
            </c:dLbl>
            <c:dLbl>
              <c:idx val="1"/>
              <c:layout>
                <c:manualLayout>
                  <c:x val="-7.1377587437544609E-3"/>
                  <c:y val="-0.17823284034888132"/>
                </c:manualLayout>
              </c:layout>
              <c:tx>
                <c:rich>
                  <a:bodyPr/>
                  <a:lstStyle/>
                  <a:p>
                    <a:fld id="{312A1CE8-4BFC-4997-B1D6-D48A8FBD0733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22F7-4359-AA99-4A2CD2D70E52}"/>
                </c:ext>
              </c:extLst>
            </c:dLbl>
            <c:dLbl>
              <c:idx val="2"/>
              <c:layout>
                <c:manualLayout>
                  <c:x val="7.1377587437543959E-3"/>
                  <c:y val="-0.17064846416382259"/>
                </c:manualLayout>
              </c:layout>
              <c:tx>
                <c:rich>
                  <a:bodyPr/>
                  <a:lstStyle/>
                  <a:p>
                    <a:fld id="{A33F4700-D7AD-4229-BDF9-A59719AA7B3C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22F7-4359-AA99-4A2CD2D70E52}"/>
                </c:ext>
              </c:extLst>
            </c:dLbl>
            <c:dLbl>
              <c:idx val="3"/>
              <c:layout>
                <c:manualLayout>
                  <c:x val="2.3197715917201999E-2"/>
                  <c:y val="-0.16685627607129322"/>
                </c:manualLayout>
              </c:layout>
              <c:tx>
                <c:rich>
                  <a:bodyPr/>
                  <a:lstStyle/>
                  <a:p>
                    <a:fld id="{A0D992B2-3020-4626-92C8-1A6ADA0128A4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22F7-4359-AA99-4A2CD2D70E52}"/>
                </c:ext>
              </c:extLst>
            </c:dLbl>
            <c:dLbl>
              <c:idx val="4"/>
              <c:layout>
                <c:manualLayout>
                  <c:x val="2.6766595289079164E-2"/>
                  <c:y val="-0.20857034508911645"/>
                </c:manualLayout>
              </c:layout>
              <c:tx>
                <c:rich>
                  <a:bodyPr/>
                  <a:lstStyle/>
                  <a:p>
                    <a:fld id="{510A0DA6-0D70-4E36-B89C-280874EF58E8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22F7-4359-AA99-4A2CD2D70E52}"/>
                </c:ext>
              </c:extLst>
            </c:dLbl>
            <c:dLbl>
              <c:idx val="5"/>
              <c:layout>
                <c:manualLayout>
                  <c:x val="3.2119914346895075E-2"/>
                  <c:y val="-0.27303754266211605"/>
                </c:manualLayout>
              </c:layout>
              <c:tx>
                <c:rich>
                  <a:bodyPr/>
                  <a:lstStyle/>
                  <a:p>
                    <a:fld id="{A3D2FFE6-6147-4980-A999-76F2020D42A2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22F7-4359-AA99-4A2CD2D70E52}"/>
                </c:ext>
              </c:extLst>
            </c:dLbl>
            <c:dLbl>
              <c:idx val="6"/>
              <c:layout>
                <c:manualLayout>
                  <c:x val="3.2119914346895075E-2"/>
                  <c:y val="-0.30337504740235122"/>
                </c:manualLayout>
              </c:layout>
              <c:tx>
                <c:rich>
                  <a:bodyPr/>
                  <a:lstStyle/>
                  <a:p>
                    <a:fld id="{00011E94-11F8-4338-938D-3D8575048DB2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22F7-4359-AA99-4A2CD2D70E52}"/>
                </c:ext>
              </c:extLst>
            </c:dLbl>
            <c:dLbl>
              <c:idx val="7"/>
              <c:layout>
                <c:manualLayout>
                  <c:x val="3.3904354032833692E-2"/>
                  <c:y val="-0.3792186599541951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0E43470-1525-492D-8CF1-8E620D213ACD}" type="CELLRANGE">
                      <a:rPr lang="en-US" altLang="ja-JP"/>
                      <a:pPr>
                        <a:defRPr/>
                      </a:pPr>
                      <a:t>[CELLRANGE]</a:t>
                    </a:fld>
                    <a:endParaRPr lang="ja-JP" alt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0067808708065666E-2"/>
                      <c:h val="0.11370890925323753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22F7-4359-AA99-4A2CD2D70E52}"/>
                </c:ext>
              </c:extLst>
            </c:dLbl>
            <c:dLbl>
              <c:idx val="8"/>
              <c:layout>
                <c:manualLayout>
                  <c:x val="-1.3085739862632968E-16"/>
                  <c:y val="0.11376564277588168"/>
                </c:manualLayout>
              </c:layout>
              <c:tx>
                <c:rich>
                  <a:bodyPr/>
                  <a:lstStyle/>
                  <a:p>
                    <a:fld id="{C579DA30-AA31-4FF9-A1F8-29EF023AC0FA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22F7-4359-AA99-4A2CD2D70E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Sheet1!$B$2:$B$10</c:f>
              <c:numCache>
                <c:formatCode>m/d/yyyy</c:formatCode>
                <c:ptCount val="9"/>
                <c:pt idx="0">
                  <c:v>44181</c:v>
                </c:pt>
                <c:pt idx="1">
                  <c:v>44329</c:v>
                </c:pt>
                <c:pt idx="2">
                  <c:v>44513</c:v>
                </c:pt>
                <c:pt idx="3">
                  <c:v>44694</c:v>
                </c:pt>
                <c:pt idx="4">
                  <c:v>44878</c:v>
                </c:pt>
                <c:pt idx="5">
                  <c:v>45059</c:v>
                </c:pt>
                <c:pt idx="6">
                  <c:v>45243</c:v>
                </c:pt>
                <c:pt idx="7">
                  <c:v>45425</c:v>
                </c:pt>
                <c:pt idx="8">
                  <c:v>45609</c:v>
                </c:pt>
              </c:numCache>
            </c:numRef>
          </c:xVal>
          <c:yVal>
            <c:numRef>
              <c:f>Sheet1!$D$2:$D$10</c:f>
              <c:numCache>
                <c:formatCode>General</c:formatCode>
                <c:ptCount val="9"/>
                <c:pt idx="0">
                  <c:v>-102.9</c:v>
                </c:pt>
                <c:pt idx="1">
                  <c:v>0.63500000000000001</c:v>
                </c:pt>
                <c:pt idx="2">
                  <c:v>0.63500000000000001</c:v>
                </c:pt>
                <c:pt idx="3">
                  <c:v>0.63500000000000001</c:v>
                </c:pt>
                <c:pt idx="4">
                  <c:v>0.63500000000000001</c:v>
                </c:pt>
                <c:pt idx="5">
                  <c:v>0.63500000000000001</c:v>
                </c:pt>
                <c:pt idx="6">
                  <c:v>0.63500000000000001</c:v>
                </c:pt>
                <c:pt idx="7">
                  <c:v>0.63500000000000001</c:v>
                </c:pt>
                <c:pt idx="8">
                  <c:v>100.63500000000001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Sheet1!$B$2:$B$10</c15:f>
                <c15:dlblRangeCache>
                  <c:ptCount val="9"/>
                  <c:pt idx="0">
                    <c:v>2020/12/16</c:v>
                  </c:pt>
                  <c:pt idx="1">
                    <c:v>2021/5/13</c:v>
                  </c:pt>
                  <c:pt idx="2">
                    <c:v>2021/11/13</c:v>
                  </c:pt>
                  <c:pt idx="3">
                    <c:v>2022/5/13</c:v>
                  </c:pt>
                  <c:pt idx="4">
                    <c:v>2022/11/13</c:v>
                  </c:pt>
                  <c:pt idx="5">
                    <c:v>2023/5/13</c:v>
                  </c:pt>
                  <c:pt idx="6">
                    <c:v>2023/11/13</c:v>
                  </c:pt>
                  <c:pt idx="7">
                    <c:v>2024/5/13</c:v>
                  </c:pt>
                  <c:pt idx="8">
                    <c:v>2024/11/13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22F7-4359-AA99-4A2CD2D70E52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Sheet1!$B$3</c:f>
              <c:numCache>
                <c:formatCode>m/d/yyyy</c:formatCode>
                <c:ptCount val="1"/>
                <c:pt idx="0">
                  <c:v>44329</c:v>
                </c:pt>
              </c:numCache>
            </c:numRef>
          </c:xVal>
          <c:yVal>
            <c:numRef>
              <c:f>Sheet1!$D$3</c:f>
              <c:numCache>
                <c:formatCode>General</c:formatCode>
                <c:ptCount val="1"/>
                <c:pt idx="0">
                  <c:v>0.63500000000000001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22F7-4359-AA99-4A2CD2D70E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812031"/>
        <c:axId val="1359823263"/>
      </c:scatterChart>
      <c:valAx>
        <c:axId val="13598120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59823263"/>
        <c:crosses val="autoZero"/>
        <c:crossBetween val="midCat"/>
      </c:valAx>
      <c:valAx>
        <c:axId val="1359823263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59812031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175260</xdr:colOff>
      <xdr:row>9</xdr:row>
      <xdr:rowOff>57150</xdr:rowOff>
    </xdr:from>
    <xdr:to>
      <xdr:col>17</xdr:col>
      <xdr:colOff>586740</xdr:colOff>
      <xdr:row>23</xdr:row>
      <xdr:rowOff>205740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888D7808-C2E4-43FA-87E9-492CB7ADA0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tabSelected="1" topLeftCell="A4" zoomScale="150" zoomScaleNormal="150" workbookViewId="0">
      <selection activeCell="B16" sqref="B16"/>
    </sheetView>
  </sheetViews>
  <sheetFormatPr defaultRowHeight="18"/>
  <cols>
    <col min="2" max="2" width="13.3984375" customWidth="1"/>
    <col min="5" max="5" width="13.296875" style="6" customWidth="1"/>
    <col min="6" max="6" width="16.796875" style="6" customWidth="1"/>
  </cols>
  <sheetData>
    <row r="1" spans="1:6">
      <c r="B1" s="3">
        <v>44148</v>
      </c>
      <c r="C1" t="s">
        <v>0</v>
      </c>
      <c r="E1" s="5" t="s">
        <v>1</v>
      </c>
      <c r="F1" s="5" t="s">
        <v>2</v>
      </c>
    </row>
    <row r="2" spans="1:6">
      <c r="B2" s="1">
        <v>44181</v>
      </c>
      <c r="C2" s="2">
        <f t="shared" ref="C2:C10" si="0">B2-B1</f>
        <v>33</v>
      </c>
      <c r="D2">
        <v>-102.9</v>
      </c>
    </row>
    <row r="3" spans="1:6">
      <c r="A3">
        <v>0</v>
      </c>
      <c r="B3" s="4">
        <v>44329</v>
      </c>
      <c r="C3" s="2">
        <f t="shared" si="0"/>
        <v>148</v>
      </c>
      <c r="D3" s="2">
        <f>1.27/2</f>
        <v>0.63500000000000001</v>
      </c>
      <c r="E3" s="6">
        <f>D3*C3/(C2+C3)</f>
        <v>0.51922651933701658</v>
      </c>
    </row>
    <row r="4" spans="1:6">
      <c r="A4">
        <v>1</v>
      </c>
      <c r="B4" s="3">
        <v>44513</v>
      </c>
      <c r="C4">
        <f>B4-B3</f>
        <v>184</v>
      </c>
      <c r="D4">
        <f t="shared" ref="D4:D9" si="1">1.27/2</f>
        <v>0.63500000000000001</v>
      </c>
      <c r="E4" s="6">
        <f>D4/(1+0.00519/2)^1</f>
        <v>0.63335644003810121</v>
      </c>
    </row>
    <row r="5" spans="1:6">
      <c r="A5">
        <v>2</v>
      </c>
      <c r="B5" s="4">
        <v>44694</v>
      </c>
      <c r="C5">
        <f t="shared" si="0"/>
        <v>181</v>
      </c>
      <c r="D5">
        <f t="shared" si="1"/>
        <v>0.63500000000000001</v>
      </c>
      <c r="E5" s="6">
        <f>D5/(1+0.00519/2)^2</f>
        <v>0.63171713407517616</v>
      </c>
    </row>
    <row r="6" spans="1:6">
      <c r="A6">
        <v>3</v>
      </c>
      <c r="B6" s="3">
        <v>44878</v>
      </c>
      <c r="C6">
        <f t="shared" si="0"/>
        <v>184</v>
      </c>
      <c r="D6">
        <f t="shared" si="1"/>
        <v>0.63500000000000001</v>
      </c>
      <c r="E6" s="6">
        <f>D6/(1+0.00519/2)^3</f>
        <v>0.63008207110066994</v>
      </c>
    </row>
    <row r="7" spans="1:6">
      <c r="A7">
        <v>4</v>
      </c>
      <c r="B7" s="4">
        <v>45059</v>
      </c>
      <c r="C7">
        <f t="shared" si="0"/>
        <v>181</v>
      </c>
      <c r="D7">
        <f t="shared" si="1"/>
        <v>0.63500000000000001</v>
      </c>
      <c r="E7" s="6">
        <f>D7/(1+0.00519/2)^4</f>
        <v>0.62845124013252607</v>
      </c>
    </row>
    <row r="8" spans="1:6">
      <c r="A8">
        <v>5</v>
      </c>
      <c r="B8" s="3">
        <v>45243</v>
      </c>
      <c r="C8">
        <f t="shared" si="0"/>
        <v>184</v>
      </c>
      <c r="D8">
        <f t="shared" si="1"/>
        <v>0.63500000000000001</v>
      </c>
      <c r="E8" s="6">
        <f>D8/(1+0.00519/2)^5</f>
        <v>0.62682463021711277</v>
      </c>
    </row>
    <row r="9" spans="1:6">
      <c r="A9">
        <v>6</v>
      </c>
      <c r="B9" s="4">
        <v>45425</v>
      </c>
      <c r="C9">
        <f t="shared" si="0"/>
        <v>182</v>
      </c>
      <c r="D9">
        <f t="shared" si="1"/>
        <v>0.63500000000000001</v>
      </c>
      <c r="E9" s="6">
        <f>D9/(1+0.00519/2)^6</f>
        <v>0.62520223042914902</v>
      </c>
    </row>
    <row r="10" spans="1:6">
      <c r="A10">
        <v>7</v>
      </c>
      <c r="B10" s="3">
        <v>45609</v>
      </c>
      <c r="C10">
        <f t="shared" si="0"/>
        <v>184</v>
      </c>
      <c r="D10">
        <f>1.27/2+100</f>
        <v>100.63500000000001</v>
      </c>
      <c r="E10" s="6">
        <f>D10/(1+0.00519/2)^7</f>
        <v>98.825793458475147</v>
      </c>
    </row>
    <row r="11" spans="1:6">
      <c r="B11" s="1"/>
      <c r="E11" s="5">
        <f>SUM(E3:E10)</f>
        <v>103.12065372380489</v>
      </c>
      <c r="F11" s="7">
        <f>E11/(1+0.00519/2)^(148/(148+33))</f>
        <v>102.9023590248421</v>
      </c>
    </row>
    <row r="13" spans="1:6">
      <c r="A13" t="s">
        <v>3</v>
      </c>
      <c r="B13" t="s">
        <v>4</v>
      </c>
      <c r="C13">
        <f>(1+0.00519/2)^(-1)</f>
        <v>0.99741171659543493</v>
      </c>
    </row>
    <row r="14" spans="1:6">
      <c r="B14" t="s">
        <v>5</v>
      </c>
      <c r="C14" s="2">
        <f>100*C13^7</f>
        <v>98.202209428603524</v>
      </c>
      <c r="E14" s="8">
        <f>C14</f>
        <v>98.202209428603524</v>
      </c>
    </row>
    <row r="15" spans="1:6">
      <c r="B15" t="s">
        <v>6</v>
      </c>
      <c r="E15" s="8">
        <f>0.635*C13*(1-C13^7)/(1-C13)</f>
        <v>4.3992177758643418</v>
      </c>
    </row>
    <row r="16" spans="1:6">
      <c r="E16" s="8">
        <f>E3</f>
        <v>0.51922651933701658</v>
      </c>
    </row>
    <row r="17" spans="5:5">
      <c r="E17" s="5">
        <f>SUM(E14:E16)</f>
        <v>103.12065372380488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Yukari Shirota</dc:creator>
  <cp:lastModifiedBy>Yukari Shirota</cp:lastModifiedBy>
  <dcterms:created xsi:type="dcterms:W3CDTF">2015-06-05T18:19:34Z</dcterms:created>
  <dcterms:modified xsi:type="dcterms:W3CDTF">2020-12-20T09:23:29Z</dcterms:modified>
</cp:coreProperties>
</file>